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Ashen\AppData\Local\Microsoft\Windows\INetCache\Content.Outlook\1DAKPBIH\"/>
    </mc:Choice>
  </mc:AlternateContent>
  <xr:revisionPtr revIDLastSave="0" documentId="13_ncr:1_{0736AEAC-17A3-417F-A355-348A34DA70CA}" xr6:coauthVersionLast="45" xr6:coauthVersionMax="45" xr10:uidLastSave="{00000000-0000-0000-0000-000000000000}"/>
  <bookViews>
    <workbookView xWindow="-120" yWindow="-120" windowWidth="20730" windowHeight="11160" tabRatio="878" xr2:uid="{00000000-000D-0000-FFFF-FFFF00000000}"/>
  </bookViews>
  <sheets>
    <sheet name="EPRC NDM" sheetId="24" r:id="rId1"/>
  </sheets>
  <definedNames>
    <definedName name="fees">#REF!</definedName>
    <definedName name="_xlnm.Print_Area" localSheetId="0">'EPRC NDM'!$B$2:$J$71</definedName>
  </definedNames>
  <calcPr calcId="191029"/>
  <customWorkbookViews>
    <customWorkbookView name="Obed Kgosiemang - Personal View" guid="{ED5843C8-ED0F-4613-AD77-B741A3EB66F2}" mergeInterval="0" personalView="1" maximized="1" windowWidth="1020" windowHeight="596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7" i="24" l="1"/>
  <c r="H46" i="24"/>
  <c r="H42" i="24"/>
  <c r="H41" i="24"/>
  <c r="H39" i="24"/>
  <c r="H37" i="24"/>
  <c r="H36" i="24"/>
  <c r="J15" i="24"/>
  <c r="D36" i="24" l="1"/>
  <c r="J36" i="24" s="1"/>
  <c r="I36" i="24" s="1"/>
  <c r="D16" i="24"/>
  <c r="D37" i="24"/>
  <c r="J37" i="24" s="1"/>
  <c r="I37" i="24" s="1"/>
  <c r="D38" i="24"/>
  <c r="J38" i="24" s="1"/>
  <c r="I38" i="24" s="1"/>
  <c r="D39" i="24"/>
  <c r="J39" i="24" s="1"/>
  <c r="I39" i="24" s="1"/>
  <c r="D40" i="24"/>
  <c r="J40" i="24" s="1"/>
  <c r="I40" i="24" s="1"/>
  <c r="D41" i="24"/>
  <c r="J41" i="24" s="1"/>
  <c r="I41" i="24" s="1"/>
  <c r="D42" i="24"/>
  <c r="J42" i="24" s="1"/>
  <c r="I42" i="24" s="1"/>
  <c r="D22" i="24"/>
  <c r="D43" i="24" s="1"/>
  <c r="D23" i="24"/>
  <c r="D44" i="24"/>
  <c r="J44" i="24" s="1"/>
  <c r="I44" i="24" s="1"/>
  <c r="D24" i="24"/>
  <c r="D45" i="24"/>
  <c r="J45" i="24" s="1"/>
  <c r="I45" i="24"/>
  <c r="D46" i="24"/>
  <c r="J46" i="24" s="1"/>
  <c r="I46" i="24" s="1"/>
  <c r="D47" i="24"/>
  <c r="J47" i="24" s="1"/>
  <c r="I47" i="24" s="1"/>
  <c r="D27" i="24"/>
  <c r="D48" i="24"/>
  <c r="I48" i="24" s="1"/>
  <c r="D28" i="24"/>
  <c r="D49" i="24" s="1"/>
  <c r="D29" i="24"/>
  <c r="D50" i="24"/>
  <c r="J50" i="24" s="1"/>
  <c r="I50" i="24" s="1"/>
  <c r="H51" i="24"/>
  <c r="H54" i="24" s="1"/>
  <c r="I30" i="24"/>
  <c r="J30" i="24"/>
  <c r="D30" i="24" l="1"/>
  <c r="D31" i="24" s="1"/>
  <c r="D32" i="24" s="1"/>
  <c r="J49" i="24"/>
  <c r="I49" i="24" s="1"/>
  <c r="J43" i="24"/>
  <c r="I43" i="24" s="1"/>
  <c r="D51" i="24"/>
  <c r="E49" i="24" s="1"/>
  <c r="E47" i="24"/>
  <c r="I51" i="24"/>
  <c r="I54" i="24" s="1"/>
  <c r="I55" i="24" s="1"/>
  <c r="I56" i="24" s="1"/>
  <c r="H55" i="24"/>
  <c r="H56" i="24" s="1"/>
  <c r="E44" i="24"/>
  <c r="D69" i="24" l="1"/>
  <c r="J51" i="24"/>
  <c r="J54" i="24" s="1"/>
  <c r="J55" i="24" s="1"/>
  <c r="J56" i="24" s="1"/>
  <c r="E50" i="24"/>
  <c r="E36" i="24"/>
  <c r="E42" i="24"/>
  <c r="E45" i="24"/>
  <c r="E38" i="24"/>
  <c r="E41" i="24"/>
  <c r="E46" i="24"/>
  <c r="E48" i="24"/>
  <c r="E39" i="24"/>
  <c r="E40" i="24"/>
  <c r="E37" i="24"/>
  <c r="E43" i="24"/>
</calcChain>
</file>

<file path=xl/sharedStrings.xml><?xml version="1.0" encoding="utf-8"?>
<sst xmlns="http://schemas.openxmlformats.org/spreadsheetml/2006/main" count="80" uniqueCount="64">
  <si>
    <t>PROFESSIONAL FEES AND DISBURSEMENT ACCOUNT</t>
  </si>
  <si>
    <t xml:space="preserve">    Project:  </t>
  </si>
  <si>
    <t xml:space="preserve">    Tender Number: </t>
  </si>
  <si>
    <t>FEE CLAIM NO.</t>
  </si>
  <si>
    <t xml:space="preserve">    Consultant:</t>
  </si>
  <si>
    <t>Opex Business Solutions ( PTY) LTD</t>
  </si>
  <si>
    <t xml:space="preserve">    Address:</t>
  </si>
  <si>
    <t>A.</t>
  </si>
  <si>
    <t>PROFESSIONAL FEES</t>
  </si>
  <si>
    <t>Based on :</t>
  </si>
  <si>
    <t>x</t>
  </si>
  <si>
    <t xml:space="preserve">  Tender Price</t>
  </si>
  <si>
    <t>A.1</t>
  </si>
  <si>
    <t>Total Value Original Appointment:</t>
  </si>
  <si>
    <t>A.2</t>
  </si>
  <si>
    <t xml:space="preserve">  Payments</t>
  </si>
  <si>
    <t>Proportion</t>
  </si>
  <si>
    <t>% work complete</t>
  </si>
  <si>
    <t>Value to date</t>
  </si>
  <si>
    <t>This Account</t>
  </si>
  <si>
    <t>B.</t>
  </si>
  <si>
    <t>TOTAL</t>
  </si>
  <si>
    <t>1.  Total fees + Disbursements excluding VAT</t>
  </si>
  <si>
    <t>2.  Total VAT</t>
  </si>
  <si>
    <t>3.  TOTAL</t>
  </si>
  <si>
    <t>MUNICIPAL CERTIFICATION  -  APPROVED FOR PAYMENT</t>
  </si>
  <si>
    <t>Project Completion</t>
  </si>
  <si>
    <t>Value</t>
  </si>
  <si>
    <t xml:space="preserve">Nkangala District Municipality </t>
  </si>
  <si>
    <t>E- Procurement and Tender Document management system</t>
  </si>
  <si>
    <t>Not Given</t>
  </si>
  <si>
    <t>The Link Office Park, 676 on Gallagher Avenue, Block C 1st Floor, Halfway house, Midrand, 1685</t>
  </si>
  <si>
    <t>Software</t>
  </si>
  <si>
    <t>License</t>
  </si>
  <si>
    <t>Implementation</t>
  </si>
  <si>
    <t>System setups</t>
  </si>
  <si>
    <t>Data transfer and update</t>
  </si>
  <si>
    <t>Training</t>
  </si>
  <si>
    <t>Hand holding processing</t>
  </si>
  <si>
    <t>Year 1</t>
  </si>
  <si>
    <t>Year 2</t>
  </si>
  <si>
    <t>Year 3</t>
  </si>
  <si>
    <t>Travel</t>
  </si>
  <si>
    <t>Subsistence (including accommodation)</t>
  </si>
  <si>
    <t>Approved Value</t>
  </si>
  <si>
    <t>Total Variation Appointment</t>
  </si>
  <si>
    <t>Variation Purchase Order Number</t>
  </si>
  <si>
    <t>add Variation Appointment 1</t>
  </si>
  <si>
    <t>add Variation Appointment 2</t>
  </si>
  <si>
    <t>add Variation Appointment 3</t>
  </si>
  <si>
    <t>Hosting and Storage 3 year</t>
  </si>
  <si>
    <t>Vat @ 15%</t>
  </si>
  <si>
    <t xml:space="preserve">Total Contract Value </t>
  </si>
  <si>
    <t>Subtotal</t>
  </si>
  <si>
    <t>% of Total Budget</t>
  </si>
  <si>
    <t>Previous Claim</t>
  </si>
  <si>
    <t>C.</t>
  </si>
  <si>
    <t>Payment Certification Notes</t>
  </si>
  <si>
    <t>Approval Issued</t>
  </si>
  <si>
    <t>2020/03/16</t>
  </si>
  <si>
    <t>Determination of fees ( Software and Engineering )</t>
  </si>
  <si>
    <t>Determination of fees ( Software and Hosting )</t>
  </si>
  <si>
    <t>There are no physical hardware for this proejct,</t>
  </si>
  <si>
    <t xml:space="preserve">Only software lisecne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</si>
</sst>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&quot;* #,##0.00_-;\-&quot;R&quot;* #,##0.00_-;_-&quot;R&quot;* &quot;-&quot;??_-;_-@_-"/>
    <numFmt numFmtId="164" formatCode="_ &quot;R&quot;\ * #,##0.00_ ;_ &quot;R&quot;\ * \-#,##0.00_ ;_ &quot;R&quot;\ * &quot;-&quot;??_ ;_ @_ "/>
    <numFmt numFmtId="165" formatCode="_(* #,##0.00_);_(* \(#,##0.00\);_(* &quot;-&quot;??_);_(@_)"/>
    <numFmt numFmtId="166" formatCode="_(&quot;R&quot;* #,##0.00_);_(&quot;R&quot;* \(#,##0.00\);_(&quot;R&quot;* &quot;-&quot;??_);_(@_)"/>
    <numFmt numFmtId="167" formatCode="_ [$R-1C09]\ * #,##0.00_ ;_ [$R-1C09]\ * \-#,##0.00_ ;_ [$R-1C09]\ * &quot;-&quot;??_ ;_ @_ "/>
    <numFmt numFmtId="168" formatCode="00"/>
    <numFmt numFmtId="169" formatCode="[$R-436]\ #,##0.00"/>
    <numFmt numFmtId="170" formatCode="&quot;R&quot;\ #,##0.00"/>
    <numFmt numFmtId="171" formatCode="_-[$R-1C09]* #,##0.00_-;\-[$R-1C09]* #,##0.00_-;_-[$R-1C09]* &quot;-&quot;??_-;_-@_-"/>
  </numFmts>
  <fonts count="24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u/>
      <sz val="11"/>
      <color theme="10"/>
      <name val="Calibri"/>
      <family val="2"/>
    </font>
    <font>
      <sz val="14"/>
      <name val="Times New Roman"/>
      <family val="1"/>
    </font>
    <font>
      <sz val="14"/>
      <name val="Arial"/>
      <family val="2"/>
    </font>
    <font>
      <b/>
      <sz val="36"/>
      <name val="Times New Roman"/>
      <family val="1"/>
    </font>
    <font>
      <b/>
      <sz val="36"/>
      <name val="Calibri"/>
      <family val="2"/>
      <scheme val="minor"/>
    </font>
    <font>
      <sz val="36"/>
      <name val="Times New Roman"/>
      <family val="1"/>
    </font>
    <font>
      <sz val="36"/>
      <name val="Arial"/>
      <family val="2"/>
    </font>
    <font>
      <sz val="14"/>
      <name val="Calibri"/>
      <family val="2"/>
      <scheme val="minor"/>
    </font>
    <font>
      <sz val="14"/>
      <name val="Calibri"/>
      <family val="2"/>
    </font>
    <font>
      <b/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165" fontId="8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/>
    <xf numFmtId="164" fontId="8" fillId="0" borderId="0" applyBorder="0" applyAlignment="0" applyProtection="0"/>
    <xf numFmtId="0" fontId="4" fillId="0" borderId="0"/>
    <xf numFmtId="9" fontId="1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63">
    <xf numFmtId="0" fontId="0" fillId="0" borderId="0" xfId="0"/>
    <xf numFmtId="0" fontId="0" fillId="0" borderId="0" xfId="0"/>
    <xf numFmtId="0" fontId="11" fillId="0" borderId="0" xfId="0" applyFont="1"/>
    <xf numFmtId="0" fontId="8" fillId="0" borderId="0" xfId="0" applyFont="1"/>
    <xf numFmtId="0" fontId="16" fillId="0" borderId="0" xfId="0" applyFont="1"/>
    <xf numFmtId="0" fontId="17" fillId="2" borderId="20" xfId="0" applyFont="1" applyFill="1" applyBorder="1" applyAlignment="1">
      <alignment horizontal="center" vertical="center"/>
    </xf>
    <xf numFmtId="0" fontId="19" fillId="0" borderId="22" xfId="0" applyFont="1" applyBorder="1"/>
    <xf numFmtId="0" fontId="20" fillId="0" borderId="0" xfId="0" applyFont="1"/>
    <xf numFmtId="0" fontId="17" fillId="2" borderId="23" xfId="0" applyFont="1" applyFill="1" applyBorder="1" applyAlignment="1">
      <alignment horizontal="center" vertical="center"/>
    </xf>
    <xf numFmtId="0" fontId="20" fillId="0" borderId="25" xfId="0" applyFont="1" applyBorder="1"/>
    <xf numFmtId="0" fontId="15" fillId="0" borderId="26" xfId="0" quotePrefix="1" applyFont="1" applyBorder="1" applyAlignment="1">
      <alignment horizontal="left"/>
    </xf>
    <xf numFmtId="0" fontId="16" fillId="0" borderId="27" xfId="0" applyFont="1" applyBorder="1"/>
    <xf numFmtId="17" fontId="13" fillId="0" borderId="28" xfId="0" quotePrefix="1" applyNumberFormat="1" applyFont="1" applyBorder="1" applyAlignment="1">
      <alignment horizontal="center" vertical="center"/>
    </xf>
    <xf numFmtId="0" fontId="15" fillId="0" borderId="27" xfId="0" applyFont="1" applyBorder="1"/>
    <xf numFmtId="0" fontId="15" fillId="0" borderId="29" xfId="0" applyFont="1" applyBorder="1"/>
    <xf numFmtId="17" fontId="13" fillId="0" borderId="30" xfId="0" applyNumberFormat="1" applyFont="1" applyBorder="1" applyAlignment="1">
      <alignment horizontal="center"/>
    </xf>
    <xf numFmtId="0" fontId="15" fillId="2" borderId="26" xfId="0" quotePrefix="1" applyFont="1" applyFill="1" applyBorder="1" applyAlignment="1">
      <alignment horizontal="left"/>
    </xf>
    <xf numFmtId="0" fontId="15" fillId="2" borderId="29" xfId="0" applyFont="1" applyFill="1" applyBorder="1"/>
    <xf numFmtId="0" fontId="21" fillId="2" borderId="29" xfId="0" applyFont="1" applyFill="1" applyBorder="1" applyAlignment="1">
      <alignment horizontal="left"/>
    </xf>
    <xf numFmtId="0" fontId="15" fillId="2" borderId="27" xfId="0" applyFont="1" applyFill="1" applyBorder="1"/>
    <xf numFmtId="0" fontId="15" fillId="0" borderId="27" xfId="0" applyFont="1" applyFill="1" applyBorder="1"/>
    <xf numFmtId="0" fontId="15" fillId="2" borderId="31" xfId="0" quotePrefix="1" applyFont="1" applyFill="1" applyBorder="1" applyAlignment="1">
      <alignment horizontal="left"/>
    </xf>
    <xf numFmtId="0" fontId="15" fillId="2" borderId="24" xfId="0" applyFont="1" applyFill="1" applyBorder="1"/>
    <xf numFmtId="0" fontId="15" fillId="2" borderId="24" xfId="0" applyFont="1" applyFill="1" applyBorder="1" applyAlignment="1">
      <alignment horizontal="left"/>
    </xf>
    <xf numFmtId="0" fontId="15" fillId="0" borderId="20" xfId="0" quotePrefix="1" applyFont="1" applyBorder="1" applyAlignment="1">
      <alignment horizontal="left"/>
    </xf>
    <xf numFmtId="0" fontId="15" fillId="0" borderId="21" xfId="0" applyFont="1" applyBorder="1"/>
    <xf numFmtId="168" fontId="13" fillId="0" borderId="22" xfId="0" quotePrefix="1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5" fillId="0" borderId="0" xfId="0" applyFont="1" applyBorder="1"/>
    <xf numFmtId="0" fontId="15" fillId="0" borderId="35" xfId="0" applyFont="1" applyBorder="1"/>
    <xf numFmtId="0" fontId="15" fillId="0" borderId="1" xfId="0" applyFont="1" applyBorder="1" applyAlignment="1">
      <alignment horizontal="center"/>
    </xf>
    <xf numFmtId="0" fontId="15" fillId="0" borderId="0" xfId="0" quotePrefix="1" applyFont="1" applyBorder="1" applyAlignment="1">
      <alignment horizontal="left"/>
    </xf>
    <xf numFmtId="0" fontId="16" fillId="0" borderId="0" xfId="0" applyFont="1" applyBorder="1"/>
    <xf numFmtId="0" fontId="15" fillId="0" borderId="34" xfId="0" applyFont="1" applyBorder="1"/>
    <xf numFmtId="0" fontId="15" fillId="0" borderId="33" xfId="0" applyFont="1" applyBorder="1"/>
    <xf numFmtId="0" fontId="15" fillId="0" borderId="36" xfId="0" applyFont="1" applyBorder="1" applyAlignment="1">
      <alignment horizontal="center"/>
    </xf>
    <xf numFmtId="0" fontId="13" fillId="0" borderId="33" xfId="0" applyFont="1" applyBorder="1" applyAlignment="1">
      <alignment horizontal="right"/>
    </xf>
    <xf numFmtId="0" fontId="13" fillId="0" borderId="0" xfId="0" applyFont="1" applyBorder="1"/>
    <xf numFmtId="0" fontId="15" fillId="0" borderId="33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169" fontId="13" fillId="0" borderId="9" xfId="13" applyNumberFormat="1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69" fontId="13" fillId="0" borderId="13" xfId="13" applyNumberFormat="1" applyFont="1" applyBorder="1" applyAlignment="1">
      <alignment horizontal="center" vertical="center" wrapText="1"/>
    </xf>
    <xf numFmtId="169" fontId="13" fillId="0" borderId="14" xfId="13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5" fillId="0" borderId="33" xfId="0" applyFont="1" applyBorder="1" applyAlignment="1">
      <alignment wrapText="1"/>
    </xf>
    <xf numFmtId="0" fontId="15" fillId="0" borderId="10" xfId="0" applyFont="1" applyFill="1" applyBorder="1" applyAlignment="1">
      <alignment wrapText="1"/>
    </xf>
    <xf numFmtId="167" fontId="15" fillId="0" borderId="6" xfId="1" applyNumberFormat="1" applyFont="1" applyFill="1" applyBorder="1" applyAlignment="1">
      <alignment horizontal="center"/>
    </xf>
    <xf numFmtId="170" fontId="15" fillId="2" borderId="0" xfId="30" applyNumberFormat="1" applyFont="1" applyFill="1" applyBorder="1" applyAlignment="1">
      <alignment horizontal="center" wrapText="1"/>
    </xf>
    <xf numFmtId="170" fontId="15" fillId="0" borderId="4" xfId="0" quotePrefix="1" applyNumberFormat="1" applyFont="1" applyBorder="1" applyAlignment="1">
      <alignment horizontal="left"/>
    </xf>
    <xf numFmtId="167" fontId="15" fillId="0" borderId="48" xfId="1" applyNumberFormat="1" applyFont="1" applyFill="1" applyBorder="1" applyAlignment="1">
      <alignment horizontal="center"/>
    </xf>
    <xf numFmtId="0" fontId="15" fillId="0" borderId="0" xfId="0" applyFont="1" applyAlignment="1">
      <alignment wrapText="1"/>
    </xf>
    <xf numFmtId="10" fontId="15" fillId="2" borderId="0" xfId="30" applyNumberFormat="1" applyFont="1" applyFill="1" applyBorder="1" applyAlignment="1">
      <alignment horizontal="center" wrapText="1"/>
    </xf>
    <xf numFmtId="0" fontId="15" fillId="0" borderId="1" xfId="0" quotePrefix="1" applyFont="1" applyBorder="1" applyAlignment="1">
      <alignment horizontal="left"/>
    </xf>
    <xf numFmtId="0" fontId="15" fillId="0" borderId="6" xfId="0" applyFont="1" applyBorder="1" applyAlignment="1">
      <alignment wrapText="1"/>
    </xf>
    <xf numFmtId="169" fontId="15" fillId="0" borderId="1" xfId="0" quotePrefix="1" applyNumberFormat="1" applyFont="1" applyBorder="1" applyAlignment="1">
      <alignment horizontal="left"/>
    </xf>
    <xf numFmtId="9" fontId="15" fillId="2" borderId="0" xfId="30" applyFont="1" applyFill="1" applyBorder="1" applyAlignment="1">
      <alignment horizontal="center" wrapText="1"/>
    </xf>
    <xf numFmtId="0" fontId="15" fillId="0" borderId="1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0" xfId="0" applyFont="1"/>
    <xf numFmtId="0" fontId="15" fillId="0" borderId="19" xfId="0" applyFont="1" applyBorder="1" applyAlignment="1">
      <alignment vertical="center" wrapText="1"/>
    </xf>
    <xf numFmtId="0" fontId="15" fillId="0" borderId="50" xfId="0" applyFont="1" applyBorder="1" applyAlignment="1">
      <alignment vertical="center" wrapText="1"/>
    </xf>
    <xf numFmtId="167" fontId="15" fillId="0" borderId="50" xfId="1" applyNumberFormat="1" applyFont="1" applyFill="1" applyBorder="1" applyAlignment="1">
      <alignment horizontal="center"/>
    </xf>
    <xf numFmtId="0" fontId="15" fillId="0" borderId="49" xfId="0" applyFont="1" applyFill="1" applyBorder="1" applyAlignment="1">
      <alignment wrapText="1"/>
    </xf>
    <xf numFmtId="0" fontId="15" fillId="0" borderId="8" xfId="0" quotePrefix="1" applyFont="1" applyBorder="1" applyAlignment="1">
      <alignment horizontal="left"/>
    </xf>
    <xf numFmtId="44" fontId="13" fillId="0" borderId="9" xfId="34" applyFont="1" applyFill="1" applyBorder="1"/>
    <xf numFmtId="0" fontId="16" fillId="2" borderId="0" xfId="0" applyFont="1" applyFill="1" applyBorder="1" applyAlignment="1"/>
    <xf numFmtId="0" fontId="22" fillId="0" borderId="13" xfId="0" applyFont="1" applyBorder="1" applyAlignment="1">
      <alignment vertical="center" wrapText="1"/>
    </xf>
    <xf numFmtId="44" fontId="13" fillId="0" borderId="14" xfId="34" applyFont="1" applyFill="1" applyBorder="1"/>
    <xf numFmtId="0" fontId="15" fillId="0" borderId="10" xfId="0" quotePrefix="1" applyFont="1" applyBorder="1" applyAlignment="1">
      <alignment horizontal="left"/>
    </xf>
    <xf numFmtId="44" fontId="13" fillId="0" borderId="6" xfId="34" applyFont="1" applyFill="1" applyBorder="1"/>
    <xf numFmtId="170" fontId="15" fillId="2" borderId="0" xfId="30" applyNumberFormat="1" applyFont="1" applyFill="1" applyBorder="1" applyAlignment="1">
      <alignment horizontal="left" wrapText="1"/>
    </xf>
    <xf numFmtId="0" fontId="22" fillId="2" borderId="0" xfId="0" applyFont="1" applyFill="1" applyBorder="1" applyAlignment="1">
      <alignment vertical="center" wrapText="1"/>
    </xf>
    <xf numFmtId="44" fontId="13" fillId="2" borderId="0" xfId="34" applyFont="1" applyFill="1" applyBorder="1"/>
    <xf numFmtId="44" fontId="13" fillId="2" borderId="34" xfId="34" applyFont="1" applyFill="1" applyBorder="1"/>
    <xf numFmtId="0" fontId="15" fillId="0" borderId="11" xfId="0" quotePrefix="1" applyFont="1" applyBorder="1" applyAlignment="1">
      <alignment horizontal="left"/>
    </xf>
    <xf numFmtId="44" fontId="13" fillId="0" borderId="2" xfId="34" applyFont="1" applyFill="1" applyBorder="1"/>
    <xf numFmtId="0" fontId="15" fillId="2" borderId="33" xfId="0" applyFont="1" applyFill="1" applyBorder="1"/>
    <xf numFmtId="0" fontId="15" fillId="2" borderId="0" xfId="0" quotePrefix="1" applyFont="1" applyFill="1" applyBorder="1" applyAlignment="1">
      <alignment horizontal="left"/>
    </xf>
    <xf numFmtId="0" fontId="15" fillId="2" borderId="0" xfId="0" applyFont="1" applyFill="1" applyBorder="1"/>
    <xf numFmtId="0" fontId="15" fillId="2" borderId="0" xfId="0" applyFont="1" applyFill="1" applyBorder="1" applyAlignment="1"/>
    <xf numFmtId="0" fontId="23" fillId="2" borderId="0" xfId="0" applyFont="1" applyFill="1" applyBorder="1" applyAlignment="1">
      <alignment vertical="center" wrapText="1"/>
    </xf>
    <xf numFmtId="0" fontId="23" fillId="2" borderId="34" xfId="0" applyFont="1" applyFill="1" applyBorder="1" applyAlignment="1">
      <alignment horizontal="right" vertical="center" wrapText="1"/>
    </xf>
    <xf numFmtId="0" fontId="13" fillId="0" borderId="37" xfId="0" quotePrefix="1" applyFont="1" applyBorder="1" applyAlignment="1">
      <alignment horizontal="left"/>
    </xf>
    <xf numFmtId="0" fontId="13" fillId="0" borderId="17" xfId="0" applyFont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13" fillId="0" borderId="37" xfId="0" applyFont="1" applyBorder="1" applyAlignment="1">
      <alignment horizontal="center"/>
    </xf>
    <xf numFmtId="165" fontId="13" fillId="0" borderId="16" xfId="1" applyFont="1" applyBorder="1" applyAlignment="1">
      <alignment horizontal="center"/>
    </xf>
    <xf numFmtId="0" fontId="13" fillId="0" borderId="0" xfId="0" applyFont="1"/>
    <xf numFmtId="0" fontId="15" fillId="0" borderId="33" xfId="0" quotePrefix="1" applyFont="1" applyBorder="1" applyAlignment="1">
      <alignment horizontal="center"/>
    </xf>
    <xf numFmtId="0" fontId="15" fillId="0" borderId="45" xfId="0" applyFont="1" applyFill="1" applyBorder="1" applyAlignment="1">
      <alignment wrapText="1"/>
    </xf>
    <xf numFmtId="167" fontId="15" fillId="0" borderId="39" xfId="1" applyNumberFormat="1" applyFont="1" applyFill="1" applyBorder="1" applyAlignment="1">
      <alignment horizontal="center"/>
    </xf>
    <xf numFmtId="9" fontId="15" fillId="0" borderId="27" xfId="30" applyFont="1" applyFill="1" applyBorder="1" applyAlignment="1">
      <alignment horizontal="center"/>
    </xf>
    <xf numFmtId="167" fontId="15" fillId="0" borderId="45" xfId="1" applyNumberFormat="1" applyFont="1" applyFill="1" applyBorder="1" applyAlignment="1">
      <alignment horizontal="center"/>
    </xf>
    <xf numFmtId="167" fontId="15" fillId="0" borderId="40" xfId="1" applyNumberFormat="1" applyFont="1" applyFill="1" applyBorder="1" applyAlignment="1">
      <alignment horizontal="center"/>
    </xf>
    <xf numFmtId="167" fontId="15" fillId="0" borderId="18" xfId="1" applyNumberFormat="1" applyFont="1" applyFill="1" applyBorder="1" applyAlignment="1">
      <alignment horizontal="center"/>
    </xf>
    <xf numFmtId="171" fontId="16" fillId="0" borderId="0" xfId="0" applyNumberFormat="1" applyFont="1"/>
    <xf numFmtId="0" fontId="15" fillId="0" borderId="11" xfId="0" applyFont="1" applyFill="1" applyBorder="1" applyAlignment="1">
      <alignment wrapText="1"/>
    </xf>
    <xf numFmtId="0" fontId="15" fillId="0" borderId="33" xfId="0" applyFont="1" applyBorder="1" applyAlignment="1">
      <alignment horizontal="center"/>
    </xf>
    <xf numFmtId="0" fontId="13" fillId="0" borderId="17" xfId="0" applyFont="1" applyFill="1" applyBorder="1" applyAlignment="1">
      <alignment horizontal="left"/>
    </xf>
    <xf numFmtId="44" fontId="13" fillId="0" borderId="17" xfId="34" applyFont="1" applyFill="1" applyBorder="1"/>
    <xf numFmtId="9" fontId="13" fillId="0" borderId="12" xfId="0" applyNumberFormat="1" applyFont="1" applyFill="1" applyBorder="1" applyAlignment="1">
      <alignment horizontal="center"/>
    </xf>
    <xf numFmtId="44" fontId="13" fillId="0" borderId="37" xfId="34" applyFont="1" applyFill="1" applyBorder="1"/>
    <xf numFmtId="0" fontId="13" fillId="2" borderId="0" xfId="0" quotePrefix="1" applyFont="1" applyFill="1" applyBorder="1" applyAlignment="1">
      <alignment horizontal="left"/>
    </xf>
    <xf numFmtId="165" fontId="15" fillId="2" borderId="34" xfId="0" quotePrefix="1" applyNumberFormat="1" applyFont="1" applyFill="1" applyBorder="1" applyAlignment="1">
      <alignment horizontal="right"/>
    </xf>
    <xf numFmtId="0" fontId="13" fillId="0" borderId="0" xfId="0" quotePrefix="1" applyFont="1" applyBorder="1" applyAlignment="1">
      <alignment horizontal="left"/>
    </xf>
    <xf numFmtId="0" fontId="15" fillId="0" borderId="7" xfId="0" applyFont="1" applyBorder="1"/>
    <xf numFmtId="44" fontId="13" fillId="0" borderId="7" xfId="34" applyFont="1" applyFill="1" applyBorder="1"/>
    <xf numFmtId="0" fontId="15" fillId="0" borderId="1" xfId="0" applyFont="1" applyBorder="1"/>
    <xf numFmtId="44" fontId="13" fillId="0" borderId="1" xfId="34" applyFont="1" applyFill="1" applyBorder="1"/>
    <xf numFmtId="0" fontId="15" fillId="0" borderId="23" xfId="0" applyFont="1" applyBorder="1"/>
    <xf numFmtId="0" fontId="13" fillId="0" borderId="11" xfId="0" quotePrefix="1" applyFont="1" applyBorder="1" applyAlignment="1">
      <alignment horizontal="left"/>
    </xf>
    <xf numFmtId="0" fontId="15" fillId="0" borderId="5" xfId="0" applyFont="1" applyBorder="1"/>
    <xf numFmtId="44" fontId="13" fillId="0" borderId="5" xfId="34" applyFont="1" applyFill="1" applyBorder="1"/>
    <xf numFmtId="44" fontId="13" fillId="0" borderId="0" xfId="34" applyFont="1" applyFill="1" applyBorder="1"/>
    <xf numFmtId="44" fontId="13" fillId="0" borderId="34" xfId="34" applyFont="1" applyFill="1" applyBorder="1"/>
    <xf numFmtId="0" fontId="15" fillId="2" borderId="20" xfId="0" applyFont="1" applyFill="1" applyBorder="1"/>
    <xf numFmtId="0" fontId="15" fillId="2" borderId="21" xfId="0" quotePrefix="1" applyFont="1" applyFill="1" applyBorder="1" applyAlignment="1">
      <alignment horizontal="left"/>
    </xf>
    <xf numFmtId="0" fontId="15" fillId="2" borderId="21" xfId="0" applyFont="1" applyFill="1" applyBorder="1"/>
    <xf numFmtId="0" fontId="13" fillId="2" borderId="21" xfId="0" applyFont="1" applyFill="1" applyBorder="1"/>
    <xf numFmtId="0" fontId="15" fillId="2" borderId="22" xfId="0" applyFont="1" applyFill="1" applyBorder="1"/>
    <xf numFmtId="0" fontId="15" fillId="4" borderId="33" xfId="0" applyFont="1" applyFill="1" applyBorder="1"/>
    <xf numFmtId="0" fontId="16" fillId="2" borderId="0" xfId="0" applyFont="1" applyFill="1" applyBorder="1"/>
    <xf numFmtId="0" fontId="15" fillId="2" borderId="34" xfId="0" applyFont="1" applyFill="1" applyBorder="1"/>
    <xf numFmtId="0" fontId="15" fillId="2" borderId="34" xfId="0" applyFont="1" applyFill="1" applyBorder="1" applyAlignment="1">
      <alignment horizontal="center"/>
    </xf>
    <xf numFmtId="0" fontId="15" fillId="2" borderId="23" xfId="0" applyFont="1" applyFill="1" applyBorder="1"/>
    <xf numFmtId="0" fontId="15" fillId="2" borderId="25" xfId="0" applyFont="1" applyFill="1" applyBorder="1"/>
    <xf numFmtId="0" fontId="16" fillId="0" borderId="0" xfId="0" applyFont="1" applyFill="1"/>
    <xf numFmtId="0" fontId="16" fillId="2" borderId="24" xfId="0" applyFont="1" applyFill="1" applyBorder="1"/>
    <xf numFmtId="9" fontId="15" fillId="0" borderId="1" xfId="0" applyNumberFormat="1" applyFont="1" applyFill="1" applyBorder="1" applyAlignment="1">
      <alignment horizontal="center"/>
    </xf>
    <xf numFmtId="9" fontId="15" fillId="0" borderId="19" xfId="0" applyNumberFormat="1" applyFont="1" applyFill="1" applyBorder="1" applyAlignment="1">
      <alignment horizontal="center"/>
    </xf>
    <xf numFmtId="9" fontId="13" fillId="0" borderId="12" xfId="0" applyNumberFormat="1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9" fontId="15" fillId="0" borderId="4" xfId="0" applyNumberFormat="1" applyFont="1" applyFill="1" applyBorder="1" applyAlignment="1">
      <alignment horizontal="center"/>
    </xf>
    <xf numFmtId="168" fontId="13" fillId="0" borderId="28" xfId="0" quotePrefix="1" applyNumberFormat="1" applyFont="1" applyBorder="1" applyAlignment="1">
      <alignment horizontal="center" vertical="center"/>
    </xf>
    <xf numFmtId="168" fontId="13" fillId="0" borderId="30" xfId="0" quotePrefix="1" applyNumberFormat="1" applyFont="1" applyBorder="1" applyAlignment="1">
      <alignment horizontal="center" vertical="center"/>
    </xf>
    <xf numFmtId="168" fontId="13" fillId="0" borderId="32" xfId="0" quotePrefix="1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left" wrapText="1"/>
    </xf>
    <xf numFmtId="0" fontId="15" fillId="0" borderId="43" xfId="0" applyFont="1" applyBorder="1" applyAlignment="1">
      <alignment horizontal="left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left" wrapText="1"/>
    </xf>
    <xf numFmtId="0" fontId="15" fillId="0" borderId="38" xfId="0" applyFont="1" applyFill="1" applyBorder="1" applyAlignment="1">
      <alignment horizontal="left" wrapText="1"/>
    </xf>
    <xf numFmtId="0" fontId="15" fillId="0" borderId="47" xfId="0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left" wrapText="1"/>
    </xf>
    <xf numFmtId="170" fontId="15" fillId="0" borderId="17" xfId="30" applyNumberFormat="1" applyFont="1" applyBorder="1" applyAlignment="1">
      <alignment horizontal="left" wrapText="1"/>
    </xf>
    <xf numFmtId="170" fontId="15" fillId="0" borderId="15" xfId="30" applyNumberFormat="1" applyFont="1" applyBorder="1" applyAlignment="1">
      <alignment horizontal="left" wrapText="1"/>
    </xf>
    <xf numFmtId="170" fontId="15" fillId="0" borderId="47" xfId="30" applyNumberFormat="1" applyFont="1" applyBorder="1" applyAlignment="1">
      <alignment horizontal="left" wrapText="1"/>
    </xf>
    <xf numFmtId="170" fontId="15" fillId="0" borderId="3" xfId="30" applyNumberFormat="1" applyFont="1" applyBorder="1" applyAlignment="1">
      <alignment horizontal="left" wrapText="1"/>
    </xf>
    <xf numFmtId="0" fontId="18" fillId="2" borderId="21" xfId="0" applyFont="1" applyFill="1" applyBorder="1" applyAlignment="1">
      <alignment horizontal="left" vertical="center"/>
    </xf>
    <xf numFmtId="0" fontId="18" fillId="2" borderId="22" xfId="0" applyFont="1" applyFill="1" applyBorder="1" applyAlignment="1">
      <alignment horizontal="left" vertical="center"/>
    </xf>
    <xf numFmtId="0" fontId="18" fillId="2" borderId="24" xfId="0" applyFont="1" applyFill="1" applyBorder="1" applyAlignment="1">
      <alignment horizontal="left" vertical="center" wrapText="1"/>
    </xf>
    <xf numFmtId="0" fontId="18" fillId="2" borderId="25" xfId="0" applyFont="1" applyFill="1" applyBorder="1" applyAlignment="1">
      <alignment horizontal="left" vertical="center" wrapText="1"/>
    </xf>
    <xf numFmtId="170" fontId="15" fillId="0" borderId="46" xfId="30" applyNumberFormat="1" applyFont="1" applyBorder="1" applyAlignment="1">
      <alignment horizontal="left" wrapText="1"/>
    </xf>
    <xf numFmtId="170" fontId="15" fillId="0" borderId="44" xfId="30" applyNumberFormat="1" applyFont="1" applyBorder="1" applyAlignment="1">
      <alignment horizontal="left" wrapText="1"/>
    </xf>
    <xf numFmtId="0" fontId="13" fillId="4" borderId="0" xfId="0" applyFont="1" applyFill="1" applyBorder="1" applyAlignment="1">
      <alignment horizontal="center"/>
    </xf>
    <xf numFmtId="0" fontId="13" fillId="4" borderId="34" xfId="0" applyFont="1" applyFill="1" applyBorder="1" applyAlignment="1">
      <alignment horizontal="center"/>
    </xf>
    <xf numFmtId="9" fontId="13" fillId="3" borderId="1" xfId="3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5" borderId="0" xfId="0" quotePrefix="1" applyFont="1" applyFill="1" applyBorder="1" applyAlignment="1">
      <alignment horizontal="left"/>
    </xf>
    <xf numFmtId="0" fontId="13" fillId="5" borderId="34" xfId="0" quotePrefix="1" applyFont="1" applyFill="1" applyBorder="1" applyAlignment="1">
      <alignment horizontal="left"/>
    </xf>
  </cellXfs>
  <cellStyles count="39">
    <cellStyle name="Comma" xfId="1" builtinId="3"/>
    <cellStyle name="Comma 2" xfId="4" xr:uid="{00000000-0005-0000-0000-000001000000}"/>
    <cellStyle name="Comma 2 2" xfId="12" xr:uid="{00000000-0005-0000-0000-000002000000}"/>
    <cellStyle name="Comma 2 3" xfId="8" xr:uid="{00000000-0005-0000-0000-000003000000}"/>
    <cellStyle name="Currency" xfId="34" builtinId="4"/>
    <cellStyle name="Currency 2" xfId="5" xr:uid="{00000000-0005-0000-0000-000005000000}"/>
    <cellStyle name="Currency 2 2" xfId="13" xr:uid="{00000000-0005-0000-0000-000006000000}"/>
    <cellStyle name="Currency 2 3" xfId="9" xr:uid="{00000000-0005-0000-0000-000007000000}"/>
    <cellStyle name="Currency 2 4" xfId="28" xr:uid="{00000000-0005-0000-0000-000008000000}"/>
    <cellStyle name="Currency 3" xfId="25" xr:uid="{00000000-0005-0000-0000-000009000000}"/>
    <cellStyle name="Currency 4" xfId="32" xr:uid="{00000000-0005-0000-0000-00000A000000}"/>
    <cellStyle name="Currency 5" xfId="36" xr:uid="{00000000-0005-0000-0000-00000B000000}"/>
    <cellStyle name="Hyperlink 2" xfId="37" xr:uid="{00000000-0005-0000-0000-00000D000000}"/>
    <cellStyle name="Normal" xfId="0" builtinId="0"/>
    <cellStyle name="Normal 2" xfId="2" xr:uid="{00000000-0005-0000-0000-00000F000000}"/>
    <cellStyle name="Normal 2 2" xfId="10" xr:uid="{00000000-0005-0000-0000-000010000000}"/>
    <cellStyle name="Normal 2 2 2" xfId="20" xr:uid="{00000000-0005-0000-0000-000011000000}"/>
    <cellStyle name="Normal 2 3" xfId="14" xr:uid="{00000000-0005-0000-0000-000012000000}"/>
    <cellStyle name="Normal 2 3 2" xfId="22" xr:uid="{00000000-0005-0000-0000-000013000000}"/>
    <cellStyle name="Normal 2 4" xfId="6" xr:uid="{00000000-0005-0000-0000-000014000000}"/>
    <cellStyle name="Normal 2 4 2" xfId="18" xr:uid="{00000000-0005-0000-0000-000015000000}"/>
    <cellStyle name="Normal 2 5" xfId="16" xr:uid="{00000000-0005-0000-0000-000016000000}"/>
    <cellStyle name="Normal 2 6" xfId="27" xr:uid="{00000000-0005-0000-0000-000017000000}"/>
    <cellStyle name="Normal 3" xfId="24" xr:uid="{00000000-0005-0000-0000-000018000000}"/>
    <cellStyle name="Normal 4" xfId="29" xr:uid="{00000000-0005-0000-0000-000019000000}"/>
    <cellStyle name="Normal 5" xfId="31" xr:uid="{00000000-0005-0000-0000-00001A000000}"/>
    <cellStyle name="Normal 6" xfId="35" xr:uid="{00000000-0005-0000-0000-00001B000000}"/>
    <cellStyle name="Normal 7" xfId="38" xr:uid="{00000000-0005-0000-0000-00001C000000}"/>
    <cellStyle name="Percent" xfId="30" builtinId="5"/>
    <cellStyle name="Percent 2" xfId="3" xr:uid="{00000000-0005-0000-0000-00001F000000}"/>
    <cellStyle name="Percent 2 2" xfId="11" xr:uid="{00000000-0005-0000-0000-000020000000}"/>
    <cellStyle name="Percent 2 2 2" xfId="21" xr:uid="{00000000-0005-0000-0000-000021000000}"/>
    <cellStyle name="Percent 2 3" xfId="15" xr:uid="{00000000-0005-0000-0000-000022000000}"/>
    <cellStyle name="Percent 2 3 2" xfId="23" xr:uid="{00000000-0005-0000-0000-000023000000}"/>
    <cellStyle name="Percent 2 4" xfId="7" xr:uid="{00000000-0005-0000-0000-000024000000}"/>
    <cellStyle name="Percent 2 4 2" xfId="19" xr:uid="{00000000-0005-0000-0000-000025000000}"/>
    <cellStyle name="Percent 2 5" xfId="17" xr:uid="{00000000-0005-0000-0000-000026000000}"/>
    <cellStyle name="Percent 3" xfId="26" xr:uid="{00000000-0005-0000-0000-000027000000}"/>
    <cellStyle name="Percent 4" xfId="33" xr:uid="{00000000-0005-0000-0000-00002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83343</xdr:colOff>
      <xdr:row>1</xdr:row>
      <xdr:rowOff>142875</xdr:rowOff>
    </xdr:from>
    <xdr:to>
      <xdr:col>9</xdr:col>
      <xdr:colOff>1512093</xdr:colOff>
      <xdr:row>2</xdr:row>
      <xdr:rowOff>642938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061F0A7-4D62-412A-A0FD-6BFF71D388C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87437" y="464344"/>
          <a:ext cx="1428750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89"/>
  <sheetViews>
    <sheetView tabSelected="1" topLeftCell="A43" zoomScale="46" zoomScaleNormal="46" workbookViewId="0">
      <selection activeCell="G42" sqref="G42"/>
    </sheetView>
  </sheetViews>
  <sheetFormatPr defaultRowHeight="11.25" x14ac:dyDescent="0.2"/>
  <cols>
    <col min="1" max="1" width="9.33203125" style="1"/>
    <col min="2" max="2" width="11.83203125" style="1" customWidth="1"/>
    <col min="3" max="3" width="67.83203125" style="1" customWidth="1"/>
    <col min="4" max="4" width="52" style="1" customWidth="1"/>
    <col min="5" max="5" width="20.6640625" style="1" customWidth="1"/>
    <col min="6" max="6" width="23.5" style="1" customWidth="1"/>
    <col min="7" max="7" width="35.6640625" style="1" bestFit="1" customWidth="1"/>
    <col min="8" max="8" width="33" style="1" customWidth="1"/>
    <col min="9" max="9" width="33.1640625" style="1" bestFit="1" customWidth="1"/>
    <col min="10" max="10" width="33.83203125" style="1" bestFit="1" customWidth="1"/>
    <col min="11" max="11" width="14.5" style="1" bestFit="1" customWidth="1"/>
    <col min="12" max="16384" width="9.33203125" style="1"/>
  </cols>
  <sheetData>
    <row r="1" spans="2:10" ht="25.5" customHeight="1" thickBot="1" x14ac:dyDescent="0.25"/>
    <row r="2" spans="2:10" s="7" customFormat="1" ht="73.5" customHeight="1" x14ac:dyDescent="0.65">
      <c r="B2" s="5"/>
      <c r="C2" s="151" t="s">
        <v>28</v>
      </c>
      <c r="D2" s="151"/>
      <c r="E2" s="151"/>
      <c r="F2" s="151"/>
      <c r="G2" s="151"/>
      <c r="H2" s="151"/>
      <c r="I2" s="152"/>
      <c r="J2" s="6"/>
    </row>
    <row r="3" spans="2:10" s="7" customFormat="1" ht="73.5" customHeight="1" thickBot="1" x14ac:dyDescent="0.6">
      <c r="B3" s="8"/>
      <c r="C3" s="153" t="s">
        <v>0</v>
      </c>
      <c r="D3" s="153"/>
      <c r="E3" s="153"/>
      <c r="F3" s="153"/>
      <c r="G3" s="153"/>
      <c r="H3" s="153"/>
      <c r="I3" s="154"/>
      <c r="J3" s="9"/>
    </row>
    <row r="4" spans="2:10" s="4" customFormat="1" ht="18.75" x14ac:dyDescent="0.3">
      <c r="B4" s="10" t="s">
        <v>1</v>
      </c>
      <c r="C4" s="11"/>
      <c r="D4" s="139" t="s">
        <v>29</v>
      </c>
      <c r="E4" s="139"/>
      <c r="F4" s="139"/>
      <c r="G4" s="139"/>
      <c r="H4" s="139"/>
      <c r="I4" s="140"/>
      <c r="J4" s="12" t="s">
        <v>59</v>
      </c>
    </row>
    <row r="5" spans="2:10" s="4" customFormat="1" ht="18.75" x14ac:dyDescent="0.3">
      <c r="B5" s="10" t="s">
        <v>2</v>
      </c>
      <c r="C5" s="13"/>
      <c r="D5" s="13" t="s">
        <v>30</v>
      </c>
      <c r="E5" s="13"/>
      <c r="F5" s="13"/>
      <c r="G5" s="13"/>
      <c r="H5" s="13"/>
      <c r="I5" s="14"/>
      <c r="J5" s="15" t="s">
        <v>3</v>
      </c>
    </row>
    <row r="6" spans="2:10" s="4" customFormat="1" ht="19.5" thickBot="1" x14ac:dyDescent="0.35">
      <c r="B6" s="16"/>
      <c r="C6" s="17"/>
      <c r="D6" s="18"/>
      <c r="E6" s="17"/>
      <c r="F6" s="17"/>
      <c r="G6" s="17"/>
      <c r="H6" s="19"/>
      <c r="I6" s="17"/>
      <c r="J6" s="15"/>
    </row>
    <row r="7" spans="2:10" s="4" customFormat="1" ht="18.75" x14ac:dyDescent="0.3">
      <c r="B7" s="10" t="s">
        <v>4</v>
      </c>
      <c r="C7" s="13"/>
      <c r="D7" s="13" t="s">
        <v>5</v>
      </c>
      <c r="E7" s="13"/>
      <c r="F7" s="13"/>
      <c r="G7" s="13"/>
      <c r="H7" s="13"/>
      <c r="I7" s="14"/>
      <c r="J7" s="136">
        <v>3</v>
      </c>
    </row>
    <row r="8" spans="2:10" s="4" customFormat="1" ht="18.75" x14ac:dyDescent="0.3">
      <c r="B8" s="10" t="s">
        <v>6</v>
      </c>
      <c r="C8" s="13"/>
      <c r="D8" s="20" t="s">
        <v>31</v>
      </c>
      <c r="E8" s="13"/>
      <c r="F8" s="13"/>
      <c r="G8" s="13"/>
      <c r="H8" s="13"/>
      <c r="I8" s="14"/>
      <c r="J8" s="137"/>
    </row>
    <row r="9" spans="2:10" s="4" customFormat="1" ht="19.5" thickBot="1" x14ac:dyDescent="0.35">
      <c r="B9" s="21"/>
      <c r="C9" s="22"/>
      <c r="D9" s="23"/>
      <c r="E9" s="22"/>
      <c r="F9" s="22"/>
      <c r="G9" s="22"/>
      <c r="H9" s="22"/>
      <c r="I9" s="22"/>
      <c r="J9" s="138"/>
    </row>
    <row r="10" spans="2:10" s="4" customFormat="1" ht="18.75" x14ac:dyDescent="0.3">
      <c r="B10" s="24"/>
      <c r="C10" s="25"/>
      <c r="D10" s="25"/>
      <c r="E10" s="25"/>
      <c r="F10" s="25"/>
      <c r="G10" s="25"/>
      <c r="H10" s="25"/>
      <c r="I10" s="25"/>
      <c r="J10" s="26"/>
    </row>
    <row r="11" spans="2:10" s="4" customFormat="1" ht="18.75" x14ac:dyDescent="0.3">
      <c r="B11" s="27" t="s">
        <v>7</v>
      </c>
      <c r="C11" s="28" t="s">
        <v>8</v>
      </c>
      <c r="D11" s="29"/>
      <c r="E11" s="30" t="s">
        <v>9</v>
      </c>
      <c r="F11" s="31" t="s">
        <v>10</v>
      </c>
      <c r="G11" s="32" t="s">
        <v>11</v>
      </c>
      <c r="H11" s="33"/>
      <c r="I11" s="29"/>
      <c r="J11" s="34"/>
    </row>
    <row r="12" spans="2:10" s="4" customFormat="1" ht="18.75" x14ac:dyDescent="0.3">
      <c r="B12" s="35"/>
      <c r="C12" s="29"/>
      <c r="D12" s="29"/>
      <c r="E12" s="29"/>
      <c r="F12" s="36"/>
      <c r="G12" s="32"/>
      <c r="H12" s="33"/>
      <c r="I12" s="29"/>
      <c r="J12" s="34"/>
    </row>
    <row r="13" spans="2:10" s="4" customFormat="1" ht="19.5" thickBot="1" x14ac:dyDescent="0.35">
      <c r="B13" s="37" t="s">
        <v>12</v>
      </c>
      <c r="C13" s="38" t="s">
        <v>60</v>
      </c>
      <c r="D13" s="29"/>
      <c r="E13" s="33"/>
      <c r="F13" s="38" t="s">
        <v>61</v>
      </c>
      <c r="G13" s="33"/>
      <c r="H13" s="29"/>
      <c r="I13" s="29"/>
      <c r="J13" s="34"/>
    </row>
    <row r="14" spans="2:10" s="45" customFormat="1" ht="38.25" thickBot="1" x14ac:dyDescent="0.25">
      <c r="B14" s="39"/>
      <c r="C14" s="40" t="s">
        <v>13</v>
      </c>
      <c r="D14" s="41" t="s">
        <v>44</v>
      </c>
      <c r="E14" s="42"/>
      <c r="F14" s="141" t="s">
        <v>45</v>
      </c>
      <c r="G14" s="142"/>
      <c r="H14" s="43" t="s">
        <v>46</v>
      </c>
      <c r="I14" s="44" t="s">
        <v>27</v>
      </c>
      <c r="J14" s="44" t="s">
        <v>44</v>
      </c>
    </row>
    <row r="15" spans="2:10" s="52" customFormat="1" ht="24.75" customHeight="1" x14ac:dyDescent="0.3">
      <c r="B15" s="46"/>
      <c r="C15" s="47" t="s">
        <v>32</v>
      </c>
      <c r="D15" s="48">
        <v>1780000</v>
      </c>
      <c r="E15" s="49"/>
      <c r="F15" s="143" t="s">
        <v>50</v>
      </c>
      <c r="G15" s="144"/>
      <c r="H15" s="50" t="s">
        <v>58</v>
      </c>
      <c r="I15" s="51">
        <v>801000</v>
      </c>
      <c r="J15" s="51">
        <f>I15</f>
        <v>801000</v>
      </c>
    </row>
    <row r="16" spans="2:10" s="52" customFormat="1" ht="24.75" customHeight="1" x14ac:dyDescent="0.3">
      <c r="B16" s="46"/>
      <c r="C16" s="47" t="s">
        <v>33</v>
      </c>
      <c r="D16" s="48">
        <f>295000*3</f>
        <v>885000</v>
      </c>
      <c r="E16" s="53"/>
      <c r="F16" s="145"/>
      <c r="G16" s="146"/>
      <c r="H16" s="54"/>
      <c r="I16" s="51"/>
      <c r="J16" s="51"/>
    </row>
    <row r="17" spans="2:10" s="52" customFormat="1" ht="24.75" customHeight="1" x14ac:dyDescent="0.3">
      <c r="B17" s="46"/>
      <c r="C17" s="47" t="s">
        <v>34</v>
      </c>
      <c r="D17" s="48">
        <v>880000</v>
      </c>
      <c r="E17" s="53"/>
      <c r="F17" s="149"/>
      <c r="G17" s="150"/>
      <c r="H17" s="54"/>
      <c r="I17" s="55"/>
      <c r="J17" s="48"/>
    </row>
    <row r="18" spans="2:10" s="52" customFormat="1" ht="24.75" customHeight="1" x14ac:dyDescent="0.3">
      <c r="B18" s="46"/>
      <c r="C18" s="47" t="s">
        <v>35</v>
      </c>
      <c r="D18" s="48">
        <v>690000</v>
      </c>
      <c r="E18" s="53"/>
      <c r="F18" s="149"/>
      <c r="G18" s="150"/>
      <c r="H18" s="54"/>
      <c r="I18" s="55"/>
      <c r="J18" s="48"/>
    </row>
    <row r="19" spans="2:10" s="52" customFormat="1" ht="24.75" customHeight="1" x14ac:dyDescent="0.3">
      <c r="B19" s="46"/>
      <c r="C19" s="47" t="s">
        <v>36</v>
      </c>
      <c r="D19" s="48">
        <v>90000</v>
      </c>
      <c r="E19" s="53"/>
      <c r="F19" s="149"/>
      <c r="G19" s="150"/>
      <c r="H19" s="54"/>
      <c r="I19" s="55"/>
      <c r="J19" s="48"/>
    </row>
    <row r="20" spans="2:10" s="52" customFormat="1" ht="24.75" customHeight="1" x14ac:dyDescent="0.3">
      <c r="B20" s="46"/>
      <c r="C20" s="47" t="s">
        <v>37</v>
      </c>
      <c r="D20" s="48">
        <v>120000</v>
      </c>
      <c r="E20" s="53"/>
      <c r="F20" s="149"/>
      <c r="G20" s="150"/>
      <c r="H20" s="54"/>
      <c r="I20" s="55"/>
      <c r="J20" s="48"/>
    </row>
    <row r="21" spans="2:10" s="52" customFormat="1" ht="24.75" customHeight="1" x14ac:dyDescent="0.3">
      <c r="B21" s="46"/>
      <c r="C21" s="47" t="s">
        <v>38</v>
      </c>
      <c r="D21" s="48">
        <v>150000</v>
      </c>
      <c r="E21" s="53"/>
      <c r="F21" s="149"/>
      <c r="G21" s="150"/>
      <c r="H21" s="54"/>
      <c r="I21" s="55"/>
      <c r="J21" s="48"/>
    </row>
    <row r="22" spans="2:10" s="52" customFormat="1" ht="24.75" customHeight="1" x14ac:dyDescent="0.3">
      <c r="B22" s="46"/>
      <c r="C22" s="47" t="s">
        <v>39</v>
      </c>
      <c r="D22" s="48">
        <f>12000*12</f>
        <v>144000</v>
      </c>
      <c r="E22" s="53"/>
      <c r="F22" s="149"/>
      <c r="G22" s="150"/>
      <c r="H22" s="56"/>
      <c r="I22" s="55"/>
      <c r="J22" s="48"/>
    </row>
    <row r="23" spans="2:10" s="52" customFormat="1" ht="24.75" customHeight="1" x14ac:dyDescent="0.3">
      <c r="B23" s="46"/>
      <c r="C23" s="47" t="s">
        <v>40</v>
      </c>
      <c r="D23" s="48">
        <f>13200*12</f>
        <v>158400</v>
      </c>
      <c r="E23" s="53"/>
      <c r="F23" s="149"/>
      <c r="G23" s="150"/>
      <c r="H23" s="54"/>
      <c r="I23" s="55"/>
      <c r="J23" s="48"/>
    </row>
    <row r="24" spans="2:10" s="52" customFormat="1" ht="24.75" customHeight="1" x14ac:dyDescent="0.3">
      <c r="B24" s="46"/>
      <c r="C24" s="47" t="s">
        <v>41</v>
      </c>
      <c r="D24" s="48">
        <f>15100*12</f>
        <v>181200</v>
      </c>
      <c r="E24" s="53"/>
      <c r="F24" s="149"/>
      <c r="G24" s="150"/>
      <c r="H24" s="54"/>
      <c r="I24" s="55"/>
      <c r="J24" s="48"/>
    </row>
    <row r="25" spans="2:10" s="52" customFormat="1" ht="24.75" customHeight="1" x14ac:dyDescent="0.3">
      <c r="B25" s="46"/>
      <c r="C25" s="47" t="s">
        <v>42</v>
      </c>
      <c r="D25" s="48">
        <v>107500</v>
      </c>
      <c r="E25" s="53"/>
      <c r="F25" s="149"/>
      <c r="G25" s="150"/>
      <c r="H25" s="54"/>
      <c r="I25" s="55"/>
      <c r="J25" s="48"/>
    </row>
    <row r="26" spans="2:10" s="60" customFormat="1" ht="24.75" customHeight="1" x14ac:dyDescent="0.3">
      <c r="B26" s="35"/>
      <c r="C26" s="47" t="s">
        <v>43</v>
      </c>
      <c r="D26" s="48">
        <v>154300</v>
      </c>
      <c r="E26" s="57"/>
      <c r="F26" s="149"/>
      <c r="G26" s="150"/>
      <c r="H26" s="58"/>
      <c r="I26" s="59"/>
      <c r="J26" s="48"/>
    </row>
    <row r="27" spans="2:10" s="60" customFormat="1" ht="24.75" customHeight="1" x14ac:dyDescent="0.3">
      <c r="B27" s="35"/>
      <c r="C27" s="47" t="s">
        <v>47</v>
      </c>
      <c r="D27" s="48">
        <f>J15</f>
        <v>801000</v>
      </c>
      <c r="E27" s="57"/>
      <c r="F27" s="149"/>
      <c r="G27" s="150"/>
      <c r="H27" s="61"/>
      <c r="I27" s="62"/>
      <c r="J27" s="63"/>
    </row>
    <row r="28" spans="2:10" s="60" customFormat="1" ht="24.75" customHeight="1" x14ac:dyDescent="0.3">
      <c r="B28" s="35"/>
      <c r="C28" s="47" t="s">
        <v>48</v>
      </c>
      <c r="D28" s="48">
        <f>J16</f>
        <v>0</v>
      </c>
      <c r="E28" s="57"/>
      <c r="F28" s="149"/>
      <c r="G28" s="150"/>
      <c r="H28" s="61"/>
      <c r="I28" s="62"/>
      <c r="J28" s="63"/>
    </row>
    <row r="29" spans="2:10" s="60" customFormat="1" ht="24.75" customHeight="1" thickBot="1" x14ac:dyDescent="0.35">
      <c r="B29" s="35"/>
      <c r="C29" s="64" t="s">
        <v>49</v>
      </c>
      <c r="D29" s="63">
        <f>J17</f>
        <v>0</v>
      </c>
      <c r="E29" s="57"/>
      <c r="F29" s="155"/>
      <c r="G29" s="156"/>
      <c r="H29" s="61"/>
      <c r="I29" s="62"/>
      <c r="J29" s="63"/>
    </row>
    <row r="30" spans="2:10" s="4" customFormat="1" ht="24.75" customHeight="1" thickBot="1" x14ac:dyDescent="0.35">
      <c r="B30" s="35"/>
      <c r="C30" s="65" t="s">
        <v>53</v>
      </c>
      <c r="D30" s="66">
        <f>SUM(D15:D29)</f>
        <v>6141400</v>
      </c>
      <c r="E30" s="67"/>
      <c r="F30" s="147"/>
      <c r="G30" s="148"/>
      <c r="H30" s="68"/>
      <c r="I30" s="69">
        <f>SUM(I15:I29)</f>
        <v>801000</v>
      </c>
      <c r="J30" s="69">
        <f>SUM(J15:J26)</f>
        <v>801000</v>
      </c>
    </row>
    <row r="31" spans="2:10" s="4" customFormat="1" ht="24.75" customHeight="1" x14ac:dyDescent="0.3">
      <c r="B31" s="35"/>
      <c r="C31" s="70" t="s">
        <v>51</v>
      </c>
      <c r="D31" s="71">
        <f>(D30*1.15)-D30</f>
        <v>921209.99999999907</v>
      </c>
      <c r="E31" s="67"/>
      <c r="F31" s="72"/>
      <c r="G31" s="72"/>
      <c r="H31" s="73"/>
      <c r="I31" s="74"/>
      <c r="J31" s="75"/>
    </row>
    <row r="32" spans="2:10" s="4" customFormat="1" ht="24.75" customHeight="1" thickBot="1" x14ac:dyDescent="0.35">
      <c r="B32" s="35"/>
      <c r="C32" s="76" t="s">
        <v>52</v>
      </c>
      <c r="D32" s="77">
        <f>SUM(D30:D31)</f>
        <v>7062609.9999999991</v>
      </c>
      <c r="E32" s="67"/>
      <c r="F32" s="72"/>
      <c r="G32" s="72"/>
      <c r="H32" s="73"/>
      <c r="I32" s="74"/>
      <c r="J32" s="75"/>
    </row>
    <row r="33" spans="2:11" s="4" customFormat="1" ht="24.75" customHeight="1" x14ac:dyDescent="0.3">
      <c r="B33" s="78"/>
      <c r="C33" s="79"/>
      <c r="D33" s="74"/>
      <c r="E33" s="67"/>
      <c r="F33" s="72"/>
      <c r="G33" s="72"/>
      <c r="H33" s="73"/>
      <c r="I33" s="74"/>
      <c r="J33" s="75"/>
    </row>
    <row r="34" spans="2:11" s="4" customFormat="1" ht="24.75" customHeight="1" thickBot="1" x14ac:dyDescent="0.35">
      <c r="B34" s="78"/>
      <c r="C34" s="80"/>
      <c r="D34" s="81"/>
      <c r="E34" s="81"/>
      <c r="F34" s="81"/>
      <c r="G34" s="81"/>
      <c r="H34" s="82"/>
      <c r="I34" s="82"/>
      <c r="J34" s="83"/>
    </row>
    <row r="35" spans="2:11" s="89" customFormat="1" ht="24.75" customHeight="1" thickBot="1" x14ac:dyDescent="0.35">
      <c r="B35" s="37" t="s">
        <v>14</v>
      </c>
      <c r="C35" s="84" t="s">
        <v>15</v>
      </c>
      <c r="D35" s="85" t="s">
        <v>16</v>
      </c>
      <c r="E35" s="134" t="s">
        <v>54</v>
      </c>
      <c r="F35" s="134"/>
      <c r="G35" s="86" t="s">
        <v>17</v>
      </c>
      <c r="H35" s="87" t="s">
        <v>55</v>
      </c>
      <c r="I35" s="88" t="s">
        <v>18</v>
      </c>
      <c r="J35" s="87" t="s">
        <v>19</v>
      </c>
    </row>
    <row r="36" spans="2:11" s="4" customFormat="1" ht="24.75" customHeight="1" x14ac:dyDescent="0.3">
      <c r="B36" s="90"/>
      <c r="C36" s="91" t="s">
        <v>32</v>
      </c>
      <c r="D36" s="92">
        <f>D15</f>
        <v>1780000</v>
      </c>
      <c r="E36" s="135">
        <f>(D36/$D$51)</f>
        <v>0.28983619370176184</v>
      </c>
      <c r="F36" s="135"/>
      <c r="G36" s="93">
        <v>0.9</v>
      </c>
      <c r="H36" s="92">
        <f>1335000+267000</f>
        <v>1602000</v>
      </c>
      <c r="I36" s="94">
        <f>H36+J36</f>
        <v>1602000</v>
      </c>
      <c r="J36" s="95">
        <f>(G36*D36)-H36</f>
        <v>0</v>
      </c>
    </row>
    <row r="37" spans="2:11" s="4" customFormat="1" ht="24.75" customHeight="1" x14ac:dyDescent="0.3">
      <c r="B37" s="90"/>
      <c r="C37" s="47" t="s">
        <v>33</v>
      </c>
      <c r="D37" s="96">
        <f>D16</f>
        <v>885000</v>
      </c>
      <c r="E37" s="130">
        <f t="shared" ref="E37:E50" si="0">(D37/$D$51)</f>
        <v>0.1441039502393591</v>
      </c>
      <c r="F37" s="130"/>
      <c r="G37" s="93">
        <v>1</v>
      </c>
      <c r="H37" s="92">
        <f>531000+354000</f>
        <v>885000</v>
      </c>
      <c r="I37" s="94">
        <f t="shared" ref="I37:I50" si="1">H37+J37</f>
        <v>885000</v>
      </c>
      <c r="J37" s="95">
        <f t="shared" ref="J37:J50" si="2">(G37*D37)-H37</f>
        <v>0</v>
      </c>
    </row>
    <row r="38" spans="2:11" s="4" customFormat="1" ht="24.75" customHeight="1" x14ac:dyDescent="0.3">
      <c r="B38" s="90"/>
      <c r="C38" s="47" t="s">
        <v>34</v>
      </c>
      <c r="D38" s="96">
        <f t="shared" ref="D38:D50" si="3">D17</f>
        <v>880000</v>
      </c>
      <c r="E38" s="130">
        <f t="shared" si="0"/>
        <v>0.1432898036278373</v>
      </c>
      <c r="F38" s="130"/>
      <c r="G38" s="93">
        <v>0.7</v>
      </c>
      <c r="H38" s="92">
        <v>616000</v>
      </c>
      <c r="I38" s="94">
        <f t="shared" si="1"/>
        <v>616000</v>
      </c>
      <c r="J38" s="95">
        <f t="shared" si="2"/>
        <v>0</v>
      </c>
    </row>
    <row r="39" spans="2:11" s="4" customFormat="1" ht="24.75" customHeight="1" x14ac:dyDescent="0.3">
      <c r="B39" s="90"/>
      <c r="C39" s="47" t="s">
        <v>35</v>
      </c>
      <c r="D39" s="96">
        <f t="shared" si="3"/>
        <v>690000</v>
      </c>
      <c r="E39" s="130">
        <f t="shared" si="0"/>
        <v>0.1123522323900088</v>
      </c>
      <c r="F39" s="130"/>
      <c r="G39" s="93">
        <v>0.8</v>
      </c>
      <c r="H39" s="92">
        <f>207000+345000</f>
        <v>552000</v>
      </c>
      <c r="I39" s="94">
        <f t="shared" si="1"/>
        <v>552000</v>
      </c>
      <c r="J39" s="95">
        <f t="shared" si="2"/>
        <v>0</v>
      </c>
    </row>
    <row r="40" spans="2:11" s="4" customFormat="1" ht="24.75" customHeight="1" x14ac:dyDescent="0.3">
      <c r="B40" s="90"/>
      <c r="C40" s="47" t="s">
        <v>36</v>
      </c>
      <c r="D40" s="96">
        <f t="shared" si="3"/>
        <v>90000</v>
      </c>
      <c r="E40" s="130">
        <f t="shared" si="0"/>
        <v>1.4654639007392452E-2</v>
      </c>
      <c r="F40" s="130"/>
      <c r="G40" s="93">
        <v>0.9</v>
      </c>
      <c r="H40" s="92">
        <v>81000</v>
      </c>
      <c r="I40" s="94">
        <f t="shared" si="1"/>
        <v>81000</v>
      </c>
      <c r="J40" s="95">
        <f t="shared" si="2"/>
        <v>0</v>
      </c>
    </row>
    <row r="41" spans="2:11" s="4" customFormat="1" ht="24.75" customHeight="1" x14ac:dyDescent="0.3">
      <c r="B41" s="90"/>
      <c r="C41" s="47" t="s">
        <v>37</v>
      </c>
      <c r="D41" s="96">
        <f t="shared" si="3"/>
        <v>120000</v>
      </c>
      <c r="E41" s="130">
        <f t="shared" si="0"/>
        <v>1.9539518676523267E-2</v>
      </c>
      <c r="F41" s="130"/>
      <c r="G41" s="93">
        <v>0.25</v>
      </c>
      <c r="H41" s="92">
        <f>9600+20400</f>
        <v>30000</v>
      </c>
      <c r="I41" s="94">
        <f t="shared" si="1"/>
        <v>30000</v>
      </c>
      <c r="J41" s="95">
        <f t="shared" si="2"/>
        <v>0</v>
      </c>
    </row>
    <row r="42" spans="2:11" s="4" customFormat="1" ht="24.75" customHeight="1" x14ac:dyDescent="0.3">
      <c r="B42" s="90"/>
      <c r="C42" s="47" t="s">
        <v>38</v>
      </c>
      <c r="D42" s="96">
        <f t="shared" si="3"/>
        <v>150000</v>
      </c>
      <c r="E42" s="130">
        <f t="shared" si="0"/>
        <v>2.4424398345654085E-2</v>
      </c>
      <c r="F42" s="130"/>
      <c r="G42" s="93">
        <v>0.25</v>
      </c>
      <c r="H42" s="92">
        <f>12000+25500</f>
        <v>37500</v>
      </c>
      <c r="I42" s="94">
        <f t="shared" si="1"/>
        <v>37500</v>
      </c>
      <c r="J42" s="95">
        <f t="shared" si="2"/>
        <v>0</v>
      </c>
    </row>
    <row r="43" spans="2:11" s="4" customFormat="1" ht="24.75" customHeight="1" x14ac:dyDescent="0.3">
      <c r="B43" s="90"/>
      <c r="C43" s="47" t="s">
        <v>39</v>
      </c>
      <c r="D43" s="96">
        <f t="shared" si="3"/>
        <v>144000</v>
      </c>
      <c r="E43" s="130">
        <f t="shared" si="0"/>
        <v>2.3447422411827921E-2</v>
      </c>
      <c r="F43" s="130"/>
      <c r="G43" s="93">
        <v>0</v>
      </c>
      <c r="H43" s="92">
        <v>0</v>
      </c>
      <c r="I43" s="94">
        <f t="shared" si="1"/>
        <v>0</v>
      </c>
      <c r="J43" s="95">
        <f t="shared" si="2"/>
        <v>0</v>
      </c>
    </row>
    <row r="44" spans="2:11" s="4" customFormat="1" ht="24.75" customHeight="1" x14ac:dyDescent="0.3">
      <c r="B44" s="90"/>
      <c r="C44" s="47" t="s">
        <v>40</v>
      </c>
      <c r="D44" s="96">
        <f t="shared" si="3"/>
        <v>158400</v>
      </c>
      <c r="E44" s="130">
        <f t="shared" si="0"/>
        <v>2.5792164653010714E-2</v>
      </c>
      <c r="F44" s="130"/>
      <c r="G44" s="93">
        <v>0</v>
      </c>
      <c r="H44" s="92">
        <v>0</v>
      </c>
      <c r="I44" s="94">
        <f t="shared" si="1"/>
        <v>0</v>
      </c>
      <c r="J44" s="95">
        <f t="shared" si="2"/>
        <v>0</v>
      </c>
    </row>
    <row r="45" spans="2:11" s="4" customFormat="1" ht="24.75" customHeight="1" x14ac:dyDescent="0.3">
      <c r="B45" s="90"/>
      <c r="C45" s="47" t="s">
        <v>41</v>
      </c>
      <c r="D45" s="96">
        <f t="shared" si="3"/>
        <v>181200</v>
      </c>
      <c r="E45" s="130">
        <f t="shared" si="0"/>
        <v>2.9504673201550136E-2</v>
      </c>
      <c r="F45" s="130"/>
      <c r="G45" s="93">
        <v>0</v>
      </c>
      <c r="H45" s="92">
        <v>0</v>
      </c>
      <c r="I45" s="94">
        <f t="shared" si="1"/>
        <v>0</v>
      </c>
      <c r="J45" s="95">
        <f t="shared" si="2"/>
        <v>0</v>
      </c>
      <c r="K45" s="97"/>
    </row>
    <row r="46" spans="2:11" s="4" customFormat="1" ht="24.75" customHeight="1" x14ac:dyDescent="0.3">
      <c r="B46" s="90"/>
      <c r="C46" s="47" t="s">
        <v>42</v>
      </c>
      <c r="D46" s="96">
        <f t="shared" si="3"/>
        <v>107500</v>
      </c>
      <c r="E46" s="130">
        <f t="shared" si="0"/>
        <v>1.7504152147718763E-2</v>
      </c>
      <c r="F46" s="130"/>
      <c r="G46" s="93">
        <v>0.25</v>
      </c>
      <c r="H46" s="92">
        <f>12900+13975</f>
        <v>26875</v>
      </c>
      <c r="I46" s="94">
        <f t="shared" si="1"/>
        <v>26875</v>
      </c>
      <c r="J46" s="95">
        <f t="shared" si="2"/>
        <v>0</v>
      </c>
    </row>
    <row r="47" spans="2:11" s="4" customFormat="1" ht="24.75" customHeight="1" x14ac:dyDescent="0.3">
      <c r="B47" s="90"/>
      <c r="C47" s="47" t="s">
        <v>43</v>
      </c>
      <c r="D47" s="96">
        <f t="shared" si="3"/>
        <v>154300</v>
      </c>
      <c r="E47" s="130">
        <f t="shared" si="0"/>
        <v>2.5124564431562836E-2</v>
      </c>
      <c r="F47" s="130"/>
      <c r="G47" s="93">
        <v>0.25</v>
      </c>
      <c r="H47" s="92">
        <f>12344+26231</f>
        <v>38575</v>
      </c>
      <c r="I47" s="94">
        <f t="shared" si="1"/>
        <v>38575</v>
      </c>
      <c r="J47" s="95">
        <f t="shared" si="2"/>
        <v>0</v>
      </c>
    </row>
    <row r="48" spans="2:11" s="4" customFormat="1" ht="24.75" customHeight="1" x14ac:dyDescent="0.3">
      <c r="B48" s="90"/>
      <c r="C48" s="47" t="s">
        <v>47</v>
      </c>
      <c r="D48" s="96">
        <f t="shared" si="3"/>
        <v>801000</v>
      </c>
      <c r="E48" s="130">
        <f t="shared" si="0"/>
        <v>0.13042628716579283</v>
      </c>
      <c r="F48" s="130"/>
      <c r="G48" s="93">
        <v>0</v>
      </c>
      <c r="H48" s="92">
        <v>801000</v>
      </c>
      <c r="I48" s="94">
        <f t="shared" si="1"/>
        <v>801000</v>
      </c>
      <c r="J48" s="95"/>
    </row>
    <row r="49" spans="2:10" s="4" customFormat="1" ht="24.75" customHeight="1" x14ac:dyDescent="0.3">
      <c r="B49" s="90"/>
      <c r="C49" s="47" t="s">
        <v>48</v>
      </c>
      <c r="D49" s="96">
        <f t="shared" si="3"/>
        <v>0</v>
      </c>
      <c r="E49" s="130">
        <f t="shared" si="0"/>
        <v>0</v>
      </c>
      <c r="F49" s="130"/>
      <c r="G49" s="93">
        <v>0</v>
      </c>
      <c r="H49" s="92">
        <v>0</v>
      </c>
      <c r="I49" s="94">
        <f t="shared" si="1"/>
        <v>0</v>
      </c>
      <c r="J49" s="95">
        <f t="shared" si="2"/>
        <v>0</v>
      </c>
    </row>
    <row r="50" spans="2:10" s="4" customFormat="1" ht="24.75" customHeight="1" thickBot="1" x14ac:dyDescent="0.35">
      <c r="B50" s="90"/>
      <c r="C50" s="98" t="s">
        <v>49</v>
      </c>
      <c r="D50" s="96">
        <f t="shared" si="3"/>
        <v>0</v>
      </c>
      <c r="E50" s="131">
        <f t="shared" si="0"/>
        <v>0</v>
      </c>
      <c r="F50" s="131"/>
      <c r="G50" s="93">
        <v>0</v>
      </c>
      <c r="H50" s="92">
        <v>0</v>
      </c>
      <c r="I50" s="94">
        <f t="shared" si="1"/>
        <v>0</v>
      </c>
      <c r="J50" s="95">
        <f t="shared" si="2"/>
        <v>0</v>
      </c>
    </row>
    <row r="51" spans="2:10" s="4" customFormat="1" ht="24.75" customHeight="1" thickBot="1" x14ac:dyDescent="0.35">
      <c r="B51" s="99"/>
      <c r="C51" s="100"/>
      <c r="D51" s="101">
        <f>SUM(D36:D50)</f>
        <v>6141400</v>
      </c>
      <c r="E51" s="132"/>
      <c r="F51" s="133"/>
      <c r="G51" s="102"/>
      <c r="H51" s="101">
        <f>SUM(H36:H50)</f>
        <v>4669950</v>
      </c>
      <c r="I51" s="101">
        <f t="shared" ref="I51:J51" si="4">SUM(I36:I50)</f>
        <v>4669950</v>
      </c>
      <c r="J51" s="103">
        <f t="shared" si="4"/>
        <v>0</v>
      </c>
    </row>
    <row r="52" spans="2:10" s="4" customFormat="1" ht="24.75" customHeight="1" x14ac:dyDescent="0.3">
      <c r="B52" s="78"/>
      <c r="C52" s="104"/>
      <c r="D52" s="80"/>
      <c r="E52" s="80"/>
      <c r="F52" s="80"/>
      <c r="G52" s="80"/>
      <c r="H52" s="80"/>
      <c r="I52" s="80"/>
      <c r="J52" s="105"/>
    </row>
    <row r="53" spans="2:10" s="4" customFormat="1" ht="24.75" customHeight="1" thickBot="1" x14ac:dyDescent="0.35">
      <c r="B53" s="27" t="s">
        <v>20</v>
      </c>
      <c r="C53" s="106" t="s">
        <v>21</v>
      </c>
      <c r="D53" s="29"/>
      <c r="E53" s="29"/>
      <c r="F53" s="29"/>
      <c r="G53" s="29"/>
      <c r="H53" s="29"/>
      <c r="I53" s="29"/>
      <c r="J53" s="34"/>
    </row>
    <row r="54" spans="2:10" s="4" customFormat="1" ht="24.75" customHeight="1" x14ac:dyDescent="0.3">
      <c r="B54" s="35"/>
      <c r="C54" s="65" t="s">
        <v>22</v>
      </c>
      <c r="D54" s="107"/>
      <c r="E54" s="107"/>
      <c r="F54" s="107"/>
      <c r="G54" s="107"/>
      <c r="H54" s="108">
        <f>H51</f>
        <v>4669950</v>
      </c>
      <c r="I54" s="108">
        <f t="shared" ref="I54:J54" si="5">I51</f>
        <v>4669950</v>
      </c>
      <c r="J54" s="66">
        <f t="shared" si="5"/>
        <v>0</v>
      </c>
    </row>
    <row r="55" spans="2:10" s="4" customFormat="1" ht="24.75" customHeight="1" x14ac:dyDescent="0.3">
      <c r="B55" s="35"/>
      <c r="C55" s="70" t="s">
        <v>23</v>
      </c>
      <c r="D55" s="109"/>
      <c r="E55" s="109"/>
      <c r="F55" s="109"/>
      <c r="G55" s="109"/>
      <c r="H55" s="110">
        <f>(H54*1.15)-H54</f>
        <v>700492.5</v>
      </c>
      <c r="I55" s="110">
        <f t="shared" ref="I55:J55" si="6">(I54*1.15)-I54</f>
        <v>700492.5</v>
      </c>
      <c r="J55" s="71">
        <f t="shared" si="6"/>
        <v>0</v>
      </c>
    </row>
    <row r="56" spans="2:10" s="4" customFormat="1" ht="24.75" customHeight="1" thickBot="1" x14ac:dyDescent="0.35">
      <c r="B56" s="111"/>
      <c r="C56" s="112" t="s">
        <v>24</v>
      </c>
      <c r="D56" s="113"/>
      <c r="E56" s="113"/>
      <c r="F56" s="113"/>
      <c r="G56" s="113"/>
      <c r="H56" s="114">
        <f>SUM(H54:H55)</f>
        <v>5370442.5</v>
      </c>
      <c r="I56" s="114">
        <f t="shared" ref="I56:J56" si="7">SUM(I54:I55)</f>
        <v>5370442.5</v>
      </c>
      <c r="J56" s="77">
        <f t="shared" si="7"/>
        <v>0</v>
      </c>
    </row>
    <row r="57" spans="2:10" s="4" customFormat="1" ht="24.75" customHeight="1" x14ac:dyDescent="0.3">
      <c r="B57" s="78"/>
      <c r="C57" s="104"/>
      <c r="D57" s="80"/>
      <c r="E57" s="80"/>
      <c r="F57" s="80"/>
      <c r="G57" s="80"/>
      <c r="H57" s="74"/>
      <c r="I57" s="74"/>
      <c r="J57" s="75"/>
    </row>
    <row r="58" spans="2:10" s="4" customFormat="1" ht="24.75" customHeight="1" x14ac:dyDescent="0.3">
      <c r="B58" s="27" t="s">
        <v>56</v>
      </c>
      <c r="C58" s="106" t="s">
        <v>57</v>
      </c>
      <c r="D58" s="29"/>
      <c r="E58" s="29"/>
      <c r="F58" s="29"/>
      <c r="G58" s="29"/>
      <c r="H58" s="115"/>
      <c r="I58" s="115"/>
      <c r="J58" s="116"/>
    </row>
    <row r="59" spans="2:10" s="4" customFormat="1" ht="24.75" customHeight="1" x14ac:dyDescent="0.3">
      <c r="B59" s="35"/>
      <c r="C59" s="161" t="s">
        <v>62</v>
      </c>
      <c r="D59" s="161"/>
      <c r="E59" s="161"/>
      <c r="F59" s="161"/>
      <c r="G59" s="161"/>
      <c r="H59" s="161"/>
      <c r="I59" s="161"/>
      <c r="J59" s="162"/>
    </row>
    <row r="60" spans="2:10" s="4" customFormat="1" ht="24.75" customHeight="1" x14ac:dyDescent="0.3">
      <c r="B60" s="35"/>
      <c r="C60" s="161" t="s">
        <v>63</v>
      </c>
      <c r="D60" s="161"/>
      <c r="E60" s="161"/>
      <c r="F60" s="161"/>
      <c r="G60" s="161"/>
      <c r="H60" s="161"/>
      <c r="I60" s="161"/>
      <c r="J60" s="162"/>
    </row>
    <row r="61" spans="2:10" s="4" customFormat="1" ht="24.75" customHeight="1" x14ac:dyDescent="0.3">
      <c r="B61" s="35"/>
      <c r="C61" s="161"/>
      <c r="D61" s="161"/>
      <c r="E61" s="161"/>
      <c r="F61" s="161"/>
      <c r="G61" s="161"/>
      <c r="H61" s="161"/>
      <c r="I61" s="161"/>
      <c r="J61" s="162"/>
    </row>
    <row r="62" spans="2:10" s="4" customFormat="1" ht="24.75" customHeight="1" x14ac:dyDescent="0.3">
      <c r="B62" s="35"/>
      <c r="C62" s="161"/>
      <c r="D62" s="161"/>
      <c r="E62" s="161"/>
      <c r="F62" s="161"/>
      <c r="G62" s="161"/>
      <c r="H62" s="161"/>
      <c r="I62" s="161"/>
      <c r="J62" s="162"/>
    </row>
    <row r="63" spans="2:10" s="4" customFormat="1" ht="24.75" customHeight="1" x14ac:dyDescent="0.3">
      <c r="B63" s="35"/>
      <c r="C63" s="161"/>
      <c r="D63" s="161"/>
      <c r="E63" s="161"/>
      <c r="F63" s="161"/>
      <c r="G63" s="161"/>
      <c r="H63" s="161"/>
      <c r="I63" s="161"/>
      <c r="J63" s="162"/>
    </row>
    <row r="64" spans="2:10" s="4" customFormat="1" ht="24.75" customHeight="1" x14ac:dyDescent="0.3">
      <c r="B64" s="35"/>
      <c r="C64" s="161"/>
      <c r="D64" s="161"/>
      <c r="E64" s="161"/>
      <c r="F64" s="161"/>
      <c r="G64" s="161"/>
      <c r="H64" s="161"/>
      <c r="I64" s="161"/>
      <c r="J64" s="162"/>
    </row>
    <row r="65" spans="2:10" s="4" customFormat="1" ht="24.75" customHeight="1" thickBot="1" x14ac:dyDescent="0.35">
      <c r="B65" s="35"/>
      <c r="C65" s="106"/>
      <c r="D65" s="29"/>
      <c r="E65" s="29"/>
      <c r="F65" s="29"/>
      <c r="G65" s="29"/>
      <c r="H65" s="115"/>
      <c r="I65" s="115"/>
      <c r="J65" s="116"/>
    </row>
    <row r="66" spans="2:10" s="4" customFormat="1" ht="24.75" customHeight="1" x14ac:dyDescent="0.3">
      <c r="B66" s="117"/>
      <c r="C66" s="118"/>
      <c r="D66" s="119"/>
      <c r="E66" s="120"/>
      <c r="F66" s="119"/>
      <c r="G66" s="119"/>
      <c r="H66" s="119"/>
      <c r="I66" s="119"/>
      <c r="J66" s="121"/>
    </row>
    <row r="67" spans="2:10" s="4" customFormat="1" ht="24.75" customHeight="1" x14ac:dyDescent="0.3">
      <c r="B67" s="122"/>
      <c r="C67" s="157" t="s">
        <v>25</v>
      </c>
      <c r="D67" s="157"/>
      <c r="E67" s="157"/>
      <c r="F67" s="157"/>
      <c r="G67" s="157"/>
      <c r="H67" s="157"/>
      <c r="I67" s="157"/>
      <c r="J67" s="158"/>
    </row>
    <row r="68" spans="2:10" s="4" customFormat="1" ht="24.75" customHeight="1" x14ac:dyDescent="0.3">
      <c r="B68" s="78"/>
      <c r="C68" s="123"/>
      <c r="D68" s="123"/>
      <c r="E68" s="80"/>
      <c r="F68" s="80"/>
      <c r="G68" s="80"/>
      <c r="H68" s="80"/>
      <c r="I68" s="80"/>
      <c r="J68" s="124"/>
    </row>
    <row r="69" spans="2:10" s="4" customFormat="1" ht="24.75" customHeight="1" x14ac:dyDescent="0.3">
      <c r="B69" s="78"/>
      <c r="C69" s="80"/>
      <c r="D69" s="159">
        <f>I56/D32</f>
        <v>0.76040479369524872</v>
      </c>
      <c r="E69" s="159"/>
      <c r="F69" s="160" t="s">
        <v>26</v>
      </c>
      <c r="G69" s="160"/>
      <c r="H69" s="80"/>
      <c r="I69" s="80"/>
      <c r="J69" s="124"/>
    </row>
    <row r="70" spans="2:10" s="4" customFormat="1" ht="24.75" customHeight="1" x14ac:dyDescent="0.3">
      <c r="B70" s="78"/>
      <c r="C70" s="123"/>
      <c r="D70" s="80"/>
      <c r="E70" s="123"/>
      <c r="F70" s="80"/>
      <c r="G70" s="80"/>
      <c r="H70" s="80"/>
      <c r="I70" s="80"/>
      <c r="J70" s="125"/>
    </row>
    <row r="71" spans="2:10" s="4" customFormat="1" ht="24.75" customHeight="1" thickBot="1" x14ac:dyDescent="0.35">
      <c r="B71" s="126"/>
      <c r="C71" s="129"/>
      <c r="D71" s="22"/>
      <c r="E71" s="22"/>
      <c r="F71" s="22"/>
      <c r="G71" s="22"/>
      <c r="H71" s="22"/>
      <c r="I71" s="22"/>
      <c r="J71" s="127"/>
    </row>
    <row r="72" spans="2:10" s="4" customFormat="1" ht="18.75" x14ac:dyDescent="0.3">
      <c r="B72" s="60"/>
      <c r="C72" s="60"/>
      <c r="D72" s="60"/>
      <c r="E72" s="60"/>
      <c r="F72" s="60"/>
      <c r="G72" s="60"/>
      <c r="H72" s="60"/>
      <c r="I72" s="60"/>
      <c r="J72" s="60"/>
    </row>
    <row r="73" spans="2:10" s="4" customFormat="1" ht="18.75" x14ac:dyDescent="0.3">
      <c r="B73" s="128"/>
      <c r="C73" s="60"/>
      <c r="D73" s="60"/>
      <c r="E73" s="60"/>
      <c r="F73" s="60"/>
      <c r="G73" s="60"/>
      <c r="H73" s="60"/>
      <c r="I73" s="60"/>
      <c r="J73" s="60"/>
    </row>
    <row r="74" spans="2:10" ht="12.75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ht="12.75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ht="12.75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ht="12.75" x14ac:dyDescent="0.2">
      <c r="B77" s="3"/>
      <c r="C77" s="3"/>
      <c r="D77" s="3"/>
      <c r="E77" s="3"/>
      <c r="F77" s="3"/>
      <c r="G77" s="3"/>
      <c r="H77" s="3"/>
      <c r="I77" s="3"/>
      <c r="J77" s="3"/>
    </row>
    <row r="78" spans="2:10" ht="12.75" x14ac:dyDescent="0.2">
      <c r="B78" s="3"/>
      <c r="C78" s="3"/>
      <c r="D78" s="3"/>
      <c r="E78" s="3"/>
      <c r="F78" s="3"/>
      <c r="G78" s="3"/>
      <c r="H78" s="3"/>
      <c r="I78" s="3"/>
      <c r="J78" s="3"/>
    </row>
    <row r="79" spans="2:10" ht="12.75" x14ac:dyDescent="0.2">
      <c r="B79" s="3"/>
      <c r="C79" s="3"/>
      <c r="D79" s="3"/>
      <c r="E79" s="3"/>
      <c r="F79" s="3"/>
      <c r="G79" s="3"/>
      <c r="H79" s="3"/>
      <c r="I79" s="3"/>
      <c r="J79" s="3"/>
    </row>
    <row r="80" spans="2:10" ht="12.75" x14ac:dyDescent="0.2">
      <c r="B80" s="3"/>
      <c r="C80" s="3"/>
      <c r="D80" s="3"/>
      <c r="E80" s="3"/>
      <c r="F80" s="3"/>
      <c r="G80" s="3"/>
      <c r="H80" s="3"/>
      <c r="I80" s="3"/>
      <c r="J80" s="3"/>
    </row>
    <row r="81" spans="2:10" ht="12.75" x14ac:dyDescent="0.2">
      <c r="B81" s="3"/>
      <c r="C81" s="3"/>
      <c r="D81" s="3"/>
      <c r="E81" s="3"/>
      <c r="F81" s="3"/>
      <c r="G81" s="3"/>
      <c r="H81" s="3"/>
      <c r="I81" s="3"/>
      <c r="J81" s="3"/>
    </row>
    <row r="82" spans="2:10" ht="12.75" x14ac:dyDescent="0.2">
      <c r="B82" s="3"/>
      <c r="C82" s="3"/>
      <c r="D82" s="3"/>
      <c r="E82" s="3"/>
      <c r="F82" s="3"/>
      <c r="G82" s="3"/>
      <c r="H82" s="3"/>
      <c r="I82" s="3"/>
      <c r="J82" s="3"/>
    </row>
    <row r="83" spans="2:10" ht="12.75" x14ac:dyDescent="0.2">
      <c r="B83" s="3"/>
      <c r="C83" s="3"/>
      <c r="D83" s="3"/>
      <c r="E83" s="3"/>
      <c r="F83" s="3"/>
      <c r="G83" s="3"/>
      <c r="H83" s="3"/>
      <c r="I83" s="3"/>
      <c r="J83" s="3"/>
    </row>
    <row r="84" spans="2:10" ht="12.75" x14ac:dyDescent="0.2">
      <c r="B84" s="3"/>
      <c r="C84" s="3"/>
      <c r="D84" s="3"/>
      <c r="E84" s="3"/>
      <c r="F84" s="3"/>
      <c r="G84" s="3"/>
      <c r="H84" s="3"/>
      <c r="I84" s="3"/>
      <c r="J84" s="3"/>
    </row>
    <row r="85" spans="2:10" ht="12.75" x14ac:dyDescent="0.2">
      <c r="B85" s="3"/>
      <c r="C85" s="3"/>
      <c r="D85" s="3"/>
      <c r="E85" s="3"/>
      <c r="F85" s="3"/>
      <c r="G85" s="3"/>
      <c r="H85" s="3"/>
      <c r="I85" s="3"/>
      <c r="J85" s="3"/>
    </row>
    <row r="86" spans="2:10" ht="12.75" x14ac:dyDescent="0.2">
      <c r="B86" s="3"/>
      <c r="C86" s="3"/>
      <c r="D86" s="3"/>
      <c r="E86" s="3"/>
      <c r="F86" s="3"/>
      <c r="G86" s="3"/>
      <c r="H86" s="3"/>
      <c r="I86" s="3"/>
      <c r="J86" s="3"/>
    </row>
    <row r="87" spans="2:10" ht="12.75" x14ac:dyDescent="0.2">
      <c r="B87" s="3"/>
      <c r="C87" s="3"/>
      <c r="D87" s="3"/>
      <c r="E87" s="3"/>
      <c r="F87" s="3"/>
      <c r="G87" s="3"/>
      <c r="H87" s="3"/>
      <c r="I87" s="3"/>
      <c r="J87" s="3"/>
    </row>
    <row r="88" spans="2:10" ht="12.75" x14ac:dyDescent="0.2">
      <c r="B88" s="3"/>
      <c r="C88" s="3"/>
      <c r="D88" s="3"/>
      <c r="E88" s="3"/>
      <c r="F88" s="3"/>
      <c r="G88" s="3"/>
      <c r="H88" s="3"/>
      <c r="I88" s="3"/>
      <c r="J88" s="3"/>
    </row>
    <row r="89" spans="2:10" ht="12.75" x14ac:dyDescent="0.2">
      <c r="B89" s="3"/>
      <c r="C89" s="3"/>
      <c r="D89" s="3"/>
      <c r="E89" s="3"/>
      <c r="F89" s="3"/>
      <c r="G89" s="3"/>
      <c r="H89" s="3"/>
      <c r="I89" s="3"/>
      <c r="J89" s="3"/>
    </row>
  </sheetData>
  <sheetProtection selectLockedCells="1" selectUnlockedCells="1"/>
  <mergeCells count="47">
    <mergeCell ref="C67:J67"/>
    <mergeCell ref="D69:E69"/>
    <mergeCell ref="F69:G69"/>
    <mergeCell ref="C61:J61"/>
    <mergeCell ref="C59:J59"/>
    <mergeCell ref="C60:J60"/>
    <mergeCell ref="C62:J62"/>
    <mergeCell ref="C63:J63"/>
    <mergeCell ref="C64:J64"/>
    <mergeCell ref="C2:I2"/>
    <mergeCell ref="C3:I3"/>
    <mergeCell ref="F27:G27"/>
    <mergeCell ref="F28:G28"/>
    <mergeCell ref="F29:G29"/>
    <mergeCell ref="F23:G23"/>
    <mergeCell ref="F24:G24"/>
    <mergeCell ref="F25:G25"/>
    <mergeCell ref="F26:G26"/>
    <mergeCell ref="F17:G17"/>
    <mergeCell ref="E43:F43"/>
    <mergeCell ref="J7:J9"/>
    <mergeCell ref="D4:I4"/>
    <mergeCell ref="F14:G14"/>
    <mergeCell ref="F15:G15"/>
    <mergeCell ref="F16:G16"/>
    <mergeCell ref="F30:G30"/>
    <mergeCell ref="F18:G18"/>
    <mergeCell ref="F19:G19"/>
    <mergeCell ref="F20:G20"/>
    <mergeCell ref="F21:G21"/>
    <mergeCell ref="F22:G22"/>
    <mergeCell ref="E49:F49"/>
    <mergeCell ref="E50:F50"/>
    <mergeCell ref="E51:F51"/>
    <mergeCell ref="E38:F38"/>
    <mergeCell ref="E35:F35"/>
    <mergeCell ref="E36:F36"/>
    <mergeCell ref="E37:F37"/>
    <mergeCell ref="E44:F44"/>
    <mergeCell ref="E45:F45"/>
    <mergeCell ref="E46:F46"/>
    <mergeCell ref="E47:F47"/>
    <mergeCell ref="E48:F48"/>
    <mergeCell ref="E39:F39"/>
    <mergeCell ref="E40:F40"/>
    <mergeCell ref="E41:F41"/>
    <mergeCell ref="E42:F42"/>
  </mergeCells>
  <phoneticPr fontId="0" type="noConversion"/>
  <pageMargins left="0.31496062992125984" right="0.19685039370078741" top="0.70866141732283472" bottom="0.39370078740157483" header="0.23622047244094491" footer="0.31496062992125984"/>
  <pageSetup paperSize="9" scale="4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EPRC NDM</vt:lpstr>
      <vt:lpstr>'EPRC NDM'!Print_Area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 Vancraybex</dc:creator>
  <cp:lastModifiedBy>Ashen Maharaj</cp:lastModifiedBy>
  <cp:lastPrinted>2020-01-29T14:20:37Z</cp:lastPrinted>
  <dcterms:created xsi:type="dcterms:W3CDTF">1998-03-30T23:54:55Z</dcterms:created>
  <dcterms:modified xsi:type="dcterms:W3CDTF">2020-06-03T05:35:46Z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